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ursecgf-my.sharepoint.com/personal/mlseck_cgfbourse_com/Documents/Documents/Marché des TP/Emissions/2021/SENEGAL/2022-01-27 ~ OAT Etat du Sénégal/"/>
    </mc:Choice>
  </mc:AlternateContent>
  <xr:revisionPtr revIDLastSave="155" documentId="13_ncr:1_{188F5DC7-562C-47D0-9BD4-C8060EA1BB38}" xr6:coauthVersionLast="47" xr6:coauthVersionMax="47" xr10:uidLastSave="{7F6DC4EF-B65C-4747-9213-99596ADB78D1}"/>
  <bookViews>
    <workbookView xWindow="-120" yWindow="-120" windowWidth="29040" windowHeight="15840" xr2:uid="{00000000-000D-0000-FFFF-FFFF00000000}"/>
  </bookViews>
  <sheets>
    <sheet name="CGF BOURSE_OATSN 5,80% 22-3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8" i="2"/>
  <c r="F23" i="2"/>
  <c r="G23" i="2" s="1"/>
  <c r="D24" i="2"/>
  <c r="D25" i="2" s="1"/>
  <c r="D26" i="2" s="1"/>
  <c r="D27" i="2" s="1"/>
  <c r="D28" i="2" s="1"/>
  <c r="D29" i="2" s="1"/>
  <c r="D30" i="2" s="1"/>
  <c r="D31" i="2" s="1"/>
  <c r="D23" i="2"/>
  <c r="B22" i="2"/>
  <c r="B23" i="2" s="1"/>
  <c r="B24" i="2" s="1"/>
  <c r="B25" i="2" s="1"/>
  <c r="B26" i="2" s="1"/>
  <c r="B27" i="2" s="1"/>
  <c r="B28" i="2" s="1"/>
  <c r="B29" i="2" s="1"/>
  <c r="D22" i="2"/>
  <c r="E31" i="2" s="1"/>
  <c r="C21" i="2"/>
  <c r="G21" i="2" s="1"/>
  <c r="F27" i="2" l="1"/>
  <c r="G27" i="2" s="1"/>
  <c r="F26" i="2"/>
  <c r="G26" i="2" s="1"/>
  <c r="F25" i="2"/>
  <c r="G25" i="2" s="1"/>
  <c r="F29" i="2"/>
  <c r="G29" i="2" s="1"/>
  <c r="F24" i="2"/>
  <c r="G24" i="2" s="1"/>
  <c r="F30" i="2"/>
  <c r="G30" i="2" s="1"/>
  <c r="F28" i="2"/>
  <c r="G28" i="2" s="1"/>
  <c r="B30" i="2"/>
  <c r="B31" i="2" s="1"/>
  <c r="B21" i="2"/>
  <c r="F22" i="2"/>
  <c r="E32" i="2"/>
  <c r="G22" i="2" l="1"/>
  <c r="F31" i="2" l="1"/>
  <c r="G31" i="2" s="1"/>
  <c r="F32" i="2" l="1"/>
  <c r="G32" i="2"/>
  <c r="C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tc={207A739A-EB31-4AA4-9FB5-3EF3A243BE63}</author>
  </authors>
  <commentList>
    <comment ref="C12" authorId="0" shapeId="0" xr:uid="{207A739A-EB31-4AA4-9FB5-3EF3A243BE63}">
      <text>
        <t>[Threaded comment]
Your version of Excel allows you to read this threaded comment; however, any edits to it will get removed if the file is opened in a newer version of Excel. Learn more: https://go.microsoft.com/fwlink/?linkid=870924
Comment:
    Zone à renseigner</t>
      </text>
    </comment>
  </commentList>
</comments>
</file>

<file path=xl/sharedStrings.xml><?xml version="1.0" encoding="utf-8"?>
<sst xmlns="http://schemas.openxmlformats.org/spreadsheetml/2006/main" count="21" uniqueCount="21">
  <si>
    <t>CARACTERISTIQUES DE L'OFFRE</t>
  </si>
  <si>
    <t>Pays :</t>
  </si>
  <si>
    <t>SENEGAL</t>
  </si>
  <si>
    <t>Montant demandé :</t>
  </si>
  <si>
    <t>Date de l'opération :</t>
  </si>
  <si>
    <t>Date de valeur :</t>
  </si>
  <si>
    <t>Échéance :</t>
  </si>
  <si>
    <t>Maturité :</t>
  </si>
  <si>
    <t>120 mois</t>
  </si>
  <si>
    <t>Taux facial :</t>
  </si>
  <si>
    <t>Taux proposé :</t>
  </si>
  <si>
    <t>Montant investi :</t>
  </si>
  <si>
    <t>Taux acturiel :</t>
  </si>
  <si>
    <t xml:space="preserve">TABLEAU D'AMORTISSEMENT PLACEMENT OAT SENEGAL 36 MOIS </t>
  </si>
  <si>
    <t>Période</t>
  </si>
  <si>
    <t>Investissement</t>
  </si>
  <si>
    <t>Capital en début de période</t>
  </si>
  <si>
    <t>Remboursement partielle de capital</t>
  </si>
  <si>
    <t>Intérêts à percevoir</t>
  </si>
  <si>
    <t>Annuité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</si>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</sst>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\-yy;@"/>
    <numFmt numFmtId="165" formatCode="0.000%"/>
    <numFmt numFmtId="166" formatCode="#,##0&quot; FCFA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sz val="11"/>
      <color theme="1"/>
      <name val="Garamond"/>
      <family val="1"/>
    </font>
    <font>
      <b/>
      <sz val="11"/>
      <color theme="8" tint="-0.249977111117893"/>
      <name val="Garamond"/>
      <family val="1"/>
    </font>
    <font>
      <b/>
      <sz val="12"/>
      <color theme="8" tint="-0.249977111117893"/>
      <name val="Garamond"/>
      <family val="1"/>
    </font>
    <font>
      <sz val="1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lightGray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0" fontId="3" fillId="0" borderId="0" xfId="1" applyNumberFormat="1" applyFont="1"/>
    <xf numFmtId="3" fontId="2" fillId="0" borderId="0" xfId="0" applyNumberFormat="1" applyFont="1" applyAlignment="1">
      <alignment vertical="center"/>
    </xf>
    <xf numFmtId="0" fontId="3" fillId="0" borderId="2" xfId="0" applyFont="1" applyBorder="1" applyProtection="1">
      <protection hidden="1"/>
    </xf>
    <xf numFmtId="3" fontId="3" fillId="0" borderId="3" xfId="0" applyNumberFormat="1" applyFont="1" applyBorder="1" applyProtection="1">
      <protection hidden="1"/>
    </xf>
    <xf numFmtId="3" fontId="3" fillId="0" borderId="0" xfId="0" applyNumberFormat="1" applyFont="1" applyProtection="1">
      <protection hidden="1"/>
    </xf>
    <xf numFmtId="165" fontId="4" fillId="0" borderId="0" xfId="1" applyNumberFormat="1" applyFont="1" applyFill="1" applyBorder="1" applyAlignment="1" applyProtection="1">
      <alignment vertical="top"/>
      <protection hidden="1"/>
    </xf>
    <xf numFmtId="0" fontId="3" fillId="0" borderId="4" xfId="0" applyFont="1" applyBorder="1" applyAlignment="1" applyProtection="1">
      <alignment horizontal="left" indent="2"/>
      <protection hidden="1"/>
    </xf>
    <xf numFmtId="3" fontId="3" fillId="0" borderId="5" xfId="0" applyNumberFormat="1" applyFont="1" applyBorder="1" applyProtection="1">
      <protection hidden="1"/>
    </xf>
    <xf numFmtId="166" fontId="6" fillId="0" borderId="5" xfId="0" applyNumberFormat="1" applyFont="1" applyBorder="1" applyAlignment="1" applyProtection="1">
      <alignment horizontal="left"/>
      <protection hidden="1"/>
    </xf>
    <xf numFmtId="14" fontId="3" fillId="0" borderId="5" xfId="0" applyNumberFormat="1" applyFont="1" applyBorder="1" applyAlignment="1" applyProtection="1">
      <alignment horizontal="left"/>
      <protection hidden="1"/>
    </xf>
    <xf numFmtId="10" fontId="3" fillId="0" borderId="5" xfId="0" applyNumberFormat="1" applyFont="1" applyBorder="1" applyAlignment="1" applyProtection="1">
      <alignment horizontal="left"/>
      <protection hidden="1"/>
    </xf>
    <xf numFmtId="0" fontId="3" fillId="0" borderId="6" xfId="0" applyFont="1" applyBorder="1" applyProtection="1">
      <protection hidden="1"/>
    </xf>
    <xf numFmtId="3" fontId="3" fillId="0" borderId="7" xfId="0" applyNumberFormat="1" applyFont="1" applyBorder="1" applyProtection="1">
      <protection hidden="1"/>
    </xf>
    <xf numFmtId="0" fontId="3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3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165" fontId="6" fillId="0" borderId="5" xfId="1" applyNumberFormat="1" applyFont="1" applyFill="1" applyBorder="1" applyAlignment="1" applyProtection="1">
      <alignment horizontal="left"/>
      <protection hidden="1"/>
    </xf>
    <xf numFmtId="3" fontId="4" fillId="3" borderId="5" xfId="0" applyNumberFormat="1" applyFont="1" applyFill="1" applyBorder="1" applyAlignment="1" applyProtection="1">
      <alignment horizontal="left"/>
      <protection locked="0" hidden="1"/>
    </xf>
    <xf numFmtId="166" fontId="4" fillId="3" borderId="5" xfId="0" applyNumberFormat="1" applyFont="1" applyFill="1" applyBorder="1" applyAlignment="1" applyProtection="1">
      <alignment horizontal="left"/>
      <protection locked="0" hidden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hidden="1"/>
    </xf>
    <xf numFmtId="14" fontId="5" fillId="0" borderId="1" xfId="0" applyNumberFormat="1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386196</xdr:colOff>
      <xdr:row>0</xdr:row>
      <xdr:rowOff>66675</xdr:rowOff>
    </xdr:from>
    <xdr:to>
      <xdr:col>4</xdr:col>
      <xdr:colOff>386196</xdr:colOff>
      <xdr:row>6</xdr:row>
      <xdr:rowOff>162529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A0FA4E2-038A-4882-99ED-02CA96553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046" y="66675"/>
          <a:ext cx="3256684" cy="1238854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4</xdr:row>
      <xdr:rowOff>0</xdr:rowOff>
    </xdr:from>
    <xdr:to>
      <xdr:col>7</xdr:col>
      <xdr:colOff>192520</xdr:colOff>
      <xdr:row>13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7B58E4D-A8C7-42F2-8C13-EC50FB35A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33400"/>
          <a:ext cx="4707370" cy="17907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hilippe Urbain SARR" id="{C6E1D666-7836-42AD-9EAC-C443CDBC1062}" userId="S::psarr@cgfbourse.com::9eb5a9fe-09b8-4b82-9fd2-e78cf84a55f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2" dT="2021-01-12T12:11:31.47" personId="{C6E1D666-7836-42AD-9EAC-C443CDBC1062}" id="{207A739A-EB31-4AA4-9FB5-3EF3A243BE63}">
    <text>Zone à renseigner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6486-71BD-4C86-83A0-93F4BF5511E9}">
  <sheetPr codeName="Feuil2"/>
  <dimension ref="B1:XFC40"/>
  <sheetViews>
    <sheetView showGridLines="0" tabSelected="1" workbookViewId="0">
      <selection activeCell="C13" sqref="C13"/>
    </sheetView>
  </sheetViews>
  <sheetFormatPr defaultColWidth="0" defaultRowHeight="15" customHeight="1" zeroHeight="1"/>
  <cols>
    <col min="1" max="1" width="2" style="1" customWidth="1"/>
    <col min="2" max="2" width="26" style="1" customWidth="1"/>
    <col min="3" max="3" width="22.28515625" style="2" customWidth="1"/>
    <col min="4" max="4" width="17.42578125" style="2" customWidth="1"/>
    <col min="5" max="5" width="18.85546875" style="2" customWidth="1"/>
    <col min="6" max="7" width="17.42578125" style="2" customWidth="1"/>
    <col min="8" max="8" width="14.42578125" style="2" customWidth="1"/>
    <col min="9" max="10" width="14.42578125" style="2" hidden="1" customWidth="1"/>
    <col min="11" max="11" width="77.28515625" style="2" hidden="1"/>
    <col min="12" max="12" width="9.140625" style="2" hidden="1"/>
    <col min="13" max="16383" width="9.140625" style="1" hidden="1"/>
    <col min="16384" max="16384" width="0" style="1" hidden="1"/>
  </cols>
  <sheetData>
    <row r="1" spans="2:11"/>
    <row r="2" spans="2:11" ht="15.75" customHeight="1">
      <c r="B2" s="28" t="s">
        <v>0</v>
      </c>
      <c r="C2" s="28"/>
      <c r="E2" s="6"/>
      <c r="F2" s="6"/>
      <c r="G2" s="6"/>
      <c r="I2" s="3"/>
      <c r="J2" s="3"/>
      <c r="K2" s="3"/>
    </row>
    <row r="3" spans="2:11" ht="3.75" customHeight="1">
      <c r="I3" s="3"/>
      <c r="J3" s="3"/>
      <c r="K3" s="3"/>
    </row>
    <row r="4" spans="2:11" ht="7.5" customHeight="1">
      <c r="B4" s="7"/>
      <c r="C4" s="8"/>
      <c r="D4" s="9"/>
      <c r="E4" s="10"/>
      <c r="F4" s="10"/>
      <c r="G4" s="10"/>
      <c r="I4" s="3"/>
      <c r="J4" s="3"/>
      <c r="K4" s="3"/>
    </row>
    <row r="5" spans="2:11">
      <c r="B5" s="11" t="s">
        <v>1</v>
      </c>
      <c r="C5" s="12" t="s">
        <v>2</v>
      </c>
      <c r="D5" s="9"/>
      <c r="E5" s="10"/>
      <c r="F5" s="10"/>
      <c r="G5" s="10"/>
      <c r="I5" s="3"/>
      <c r="J5" s="3"/>
      <c r="K5" s="3"/>
    </row>
    <row r="6" spans="2:11">
      <c r="B6" s="11" t="s">
        <v>3</v>
      </c>
      <c r="C6" s="13">
        <v>50000000000</v>
      </c>
      <c r="D6" s="9"/>
      <c r="E6" s="10"/>
      <c r="F6" s="10"/>
      <c r="G6" s="10"/>
      <c r="I6" s="3"/>
      <c r="J6" s="3"/>
      <c r="K6" s="3"/>
    </row>
    <row r="7" spans="2:11" ht="15.75" customHeight="1">
      <c r="B7" s="11" t="s">
        <v>4</v>
      </c>
      <c r="C7" s="14">
        <v>44589</v>
      </c>
      <c r="D7" s="9"/>
      <c r="E7" s="10"/>
      <c r="F7" s="10"/>
      <c r="G7" s="10"/>
      <c r="I7" s="3"/>
      <c r="J7" s="3"/>
      <c r="K7" s="3"/>
    </row>
    <row r="8" spans="2:11" ht="15.75" customHeight="1">
      <c r="B8" s="11" t="s">
        <v>5</v>
      </c>
      <c r="C8" s="14">
        <f>+C7+3</f>
        <v>44592</v>
      </c>
      <c r="D8" s="9"/>
      <c r="E8" s="10"/>
      <c r="F8" s="10"/>
      <c r="G8" s="10"/>
      <c r="I8" s="3"/>
      <c r="J8" s="3"/>
      <c r="K8" s="3"/>
    </row>
    <row r="9" spans="2:11" ht="15.75" customHeight="1">
      <c r="B9" s="11" t="s">
        <v>6</v>
      </c>
      <c r="C9" s="14">
        <f>EDATE(C8,LEFT(C10,3))</f>
        <v>48244</v>
      </c>
      <c r="D9" s="9"/>
      <c r="E9" s="10"/>
      <c r="F9" s="10"/>
      <c r="G9" s="10"/>
      <c r="I9" s="3"/>
      <c r="J9" s="3"/>
      <c r="K9" s="3"/>
    </row>
    <row r="10" spans="2:11" ht="15.75" customHeight="1">
      <c r="B10" s="11" t="s">
        <v>7</v>
      </c>
      <c r="C10" s="14" t="s">
        <v>8</v>
      </c>
      <c r="D10" s="9"/>
      <c r="E10" s="10"/>
      <c r="F10" s="10"/>
      <c r="G10" s="10"/>
      <c r="I10" s="3"/>
      <c r="J10" s="3"/>
      <c r="K10" s="3"/>
    </row>
    <row r="11" spans="2:11" ht="15.75" customHeight="1">
      <c r="B11" s="11" t="s">
        <v>9</v>
      </c>
      <c r="C11" s="15">
        <v>5.8000000000000003E-2</v>
      </c>
      <c r="D11" s="9"/>
      <c r="E11" s="10"/>
      <c r="F11" s="10"/>
      <c r="G11" s="10"/>
      <c r="I11" s="3"/>
      <c r="J11" s="3"/>
      <c r="K11" s="3"/>
    </row>
    <row r="12" spans="2:11" ht="15.75" customHeight="1">
      <c r="B12" s="11" t="s">
        <v>10</v>
      </c>
      <c r="C12" s="26">
        <v>10000</v>
      </c>
      <c r="D12" s="9"/>
      <c r="E12" s="10"/>
      <c r="F12" s="10"/>
      <c r="G12" s="10"/>
      <c r="I12" s="3"/>
      <c r="J12" s="3"/>
      <c r="K12" s="3"/>
    </row>
    <row r="13" spans="2:11" ht="15.75" customHeight="1">
      <c r="B13" s="11" t="s">
        <v>11</v>
      </c>
      <c r="C13" s="27">
        <v>1900000</v>
      </c>
      <c r="D13" s="9"/>
      <c r="E13" s="10"/>
      <c r="F13" s="10"/>
      <c r="G13" s="10"/>
      <c r="I13" s="3"/>
      <c r="J13" s="3"/>
      <c r="K13" s="3"/>
    </row>
    <row r="14" spans="2:11" ht="15.75" customHeight="1">
      <c r="B14" s="11" t="s">
        <v>12</v>
      </c>
      <c r="C14" s="25">
        <f>IF(C12=10000,IRR(G21:G31),XIRR(G21:G31,B21:B31))</f>
        <v>5.7999999999999829E-2</v>
      </c>
      <c r="D14" s="9"/>
      <c r="E14" s="10"/>
      <c r="F14" s="10"/>
      <c r="G14" s="10"/>
      <c r="I14" s="3"/>
      <c r="J14" s="3"/>
      <c r="K14" s="3"/>
    </row>
    <row r="15" spans="2:11" ht="9" customHeight="1">
      <c r="B15" s="16"/>
      <c r="C15" s="17"/>
      <c r="D15" s="9"/>
      <c r="E15" s="10"/>
      <c r="F15" s="10"/>
      <c r="G15" s="10"/>
      <c r="J15" s="4"/>
      <c r="K15" s="4"/>
    </row>
    <row r="16" spans="2:11" ht="9" customHeight="1">
      <c r="B16" s="18"/>
      <c r="C16" s="9"/>
      <c r="D16" s="9"/>
      <c r="E16" s="9"/>
      <c r="F16" s="9"/>
      <c r="G16" s="9"/>
      <c r="I16" s="4"/>
      <c r="J16" s="4"/>
      <c r="K16" s="4"/>
    </row>
    <row r="17" spans="2:11" ht="15.75" customHeight="1">
      <c r="B17" s="18"/>
      <c r="C17" s="9"/>
      <c r="D17" s="9"/>
      <c r="E17" s="9"/>
      <c r="F17" s="9"/>
      <c r="G17" s="9"/>
      <c r="I17" s="4"/>
      <c r="J17" s="4"/>
      <c r="K17" s="4"/>
    </row>
    <row r="18" spans="2:11" ht="15.75" customHeight="1">
      <c r="B18" s="29" t="s">
        <v>13</v>
      </c>
      <c r="C18" s="29"/>
      <c r="D18" s="29"/>
      <c r="E18" s="29"/>
      <c r="F18" s="29"/>
      <c r="G18" s="29"/>
      <c r="I18" s="4"/>
      <c r="J18" s="4"/>
      <c r="K18" s="4"/>
    </row>
    <row r="19" spans="2:11" ht="6" customHeight="1">
      <c r="B19" s="18"/>
      <c r="C19" s="9"/>
      <c r="D19" s="9"/>
      <c r="E19" s="9"/>
      <c r="F19" s="9"/>
      <c r="G19" s="9"/>
      <c r="I19" s="4"/>
      <c r="J19" s="4"/>
      <c r="K19" s="4"/>
    </row>
    <row r="20" spans="2:11" ht="35.25" customHeight="1">
      <c r="B20" s="19" t="s">
        <v>14</v>
      </c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  <c r="I20" s="1"/>
      <c r="J20" s="1"/>
      <c r="K20" s="1"/>
    </row>
    <row r="21" spans="2:11" ht="23.25" customHeight="1">
      <c r="B21" s="21">
        <f>+C8</f>
        <v>44592</v>
      </c>
      <c r="C21" s="22">
        <f>-(C13/10000)*C12</f>
        <v>-1900000</v>
      </c>
      <c r="D21" s="22"/>
      <c r="E21" s="22"/>
      <c r="F21" s="22"/>
      <c r="G21" s="22">
        <f>C21+E21+F21</f>
        <v>-1900000</v>
      </c>
      <c r="I21" s="1"/>
      <c r="J21" s="1"/>
      <c r="K21" s="1"/>
    </row>
    <row r="22" spans="2:11" ht="23.25" customHeight="1">
      <c r="B22" s="21">
        <f>EDATE(C8,12)</f>
        <v>44957</v>
      </c>
      <c r="C22" s="22"/>
      <c r="D22" s="22">
        <f>C13</f>
        <v>1900000</v>
      </c>
      <c r="E22" s="22"/>
      <c r="F22" s="22">
        <f>D22*$C$11</f>
        <v>110200</v>
      </c>
      <c r="G22" s="22">
        <f t="shared" ref="G22:G31" si="0">C22+E22+F22</f>
        <v>110200</v>
      </c>
      <c r="I22" s="1"/>
      <c r="J22" s="1"/>
      <c r="K22" s="1"/>
    </row>
    <row r="23" spans="2:11" ht="23.25" customHeight="1">
      <c r="B23" s="21">
        <f>EDATE(B22,12)</f>
        <v>45322</v>
      </c>
      <c r="C23" s="22"/>
      <c r="D23" s="22">
        <f>+D22-E22</f>
        <v>1900000</v>
      </c>
      <c r="E23" s="22"/>
      <c r="F23" s="22">
        <f t="shared" ref="F23:F30" si="1">D23*$C$11</f>
        <v>110200</v>
      </c>
      <c r="G23" s="22">
        <f t="shared" si="0"/>
        <v>110200</v>
      </c>
      <c r="I23" s="1"/>
      <c r="J23" s="1"/>
      <c r="K23" s="1"/>
    </row>
    <row r="24" spans="2:11" ht="23.25" customHeight="1">
      <c r="B24" s="21">
        <f t="shared" ref="B24:B31" si="2">EDATE(B23,12)</f>
        <v>45688</v>
      </c>
      <c r="C24" s="22"/>
      <c r="D24" s="22">
        <f t="shared" ref="D24:D31" si="3">+D23-E23</f>
        <v>1900000</v>
      </c>
      <c r="E24" s="22"/>
      <c r="F24" s="22">
        <f t="shared" si="1"/>
        <v>110200</v>
      </c>
      <c r="G24" s="22">
        <f t="shared" si="0"/>
        <v>110200</v>
      </c>
      <c r="I24" s="1"/>
      <c r="J24" s="1"/>
      <c r="K24" s="1"/>
    </row>
    <row r="25" spans="2:11" ht="23.25" customHeight="1">
      <c r="B25" s="21">
        <f t="shared" si="2"/>
        <v>46053</v>
      </c>
      <c r="C25" s="22"/>
      <c r="D25" s="22">
        <f t="shared" si="3"/>
        <v>1900000</v>
      </c>
      <c r="E25" s="22"/>
      <c r="F25" s="22">
        <f t="shared" si="1"/>
        <v>110200</v>
      </c>
      <c r="G25" s="22">
        <f t="shared" si="0"/>
        <v>110200</v>
      </c>
      <c r="I25" s="1"/>
      <c r="J25" s="1"/>
      <c r="K25" s="1"/>
    </row>
    <row r="26" spans="2:11" ht="23.25" customHeight="1">
      <c r="B26" s="21">
        <f t="shared" si="2"/>
        <v>46418</v>
      </c>
      <c r="C26" s="22"/>
      <c r="D26" s="22">
        <f t="shared" si="3"/>
        <v>1900000</v>
      </c>
      <c r="E26" s="22"/>
      <c r="F26" s="22">
        <f t="shared" si="1"/>
        <v>110200</v>
      </c>
      <c r="G26" s="22">
        <f t="shared" si="0"/>
        <v>110200</v>
      </c>
      <c r="I26" s="1"/>
      <c r="J26" s="1"/>
      <c r="K26" s="1"/>
    </row>
    <row r="27" spans="2:11" ht="23.25" customHeight="1">
      <c r="B27" s="21">
        <f t="shared" si="2"/>
        <v>46783</v>
      </c>
      <c r="C27" s="22"/>
      <c r="D27" s="22">
        <f t="shared" si="3"/>
        <v>1900000</v>
      </c>
      <c r="E27" s="22"/>
      <c r="F27" s="22">
        <f t="shared" si="1"/>
        <v>110200</v>
      </c>
      <c r="G27" s="22">
        <f t="shared" si="0"/>
        <v>110200</v>
      </c>
      <c r="I27" s="1"/>
      <c r="J27" s="1"/>
      <c r="K27" s="1"/>
    </row>
    <row r="28" spans="2:11" ht="23.25" customHeight="1">
      <c r="B28" s="21">
        <f t="shared" si="2"/>
        <v>47149</v>
      </c>
      <c r="C28" s="22"/>
      <c r="D28" s="22">
        <f t="shared" si="3"/>
        <v>1900000</v>
      </c>
      <c r="E28" s="22"/>
      <c r="F28" s="22">
        <f t="shared" si="1"/>
        <v>110200</v>
      </c>
      <c r="G28" s="22">
        <f t="shared" si="0"/>
        <v>110200</v>
      </c>
      <c r="I28" s="1"/>
      <c r="J28" s="1"/>
      <c r="K28" s="1"/>
    </row>
    <row r="29" spans="2:11" ht="23.25" customHeight="1">
      <c r="B29" s="21">
        <f t="shared" si="2"/>
        <v>47514</v>
      </c>
      <c r="C29" s="22"/>
      <c r="D29" s="22">
        <f t="shared" si="3"/>
        <v>1900000</v>
      </c>
      <c r="E29" s="22"/>
      <c r="F29" s="22">
        <f t="shared" si="1"/>
        <v>110200</v>
      </c>
      <c r="G29" s="22">
        <f t="shared" si="0"/>
        <v>110200</v>
      </c>
      <c r="I29" s="1"/>
      <c r="J29" s="1"/>
      <c r="K29" s="1"/>
    </row>
    <row r="30" spans="2:11" ht="23.25" customHeight="1">
      <c r="B30" s="21">
        <f t="shared" si="2"/>
        <v>47879</v>
      </c>
      <c r="C30" s="22"/>
      <c r="D30" s="22">
        <f t="shared" si="3"/>
        <v>1900000</v>
      </c>
      <c r="E30" s="22"/>
      <c r="F30" s="22">
        <f t="shared" si="1"/>
        <v>110200</v>
      </c>
      <c r="G30" s="22">
        <f t="shared" si="0"/>
        <v>110200</v>
      </c>
      <c r="I30" s="1"/>
      <c r="J30" s="1"/>
      <c r="K30" s="1"/>
    </row>
    <row r="31" spans="2:11" ht="23.25" customHeight="1">
      <c r="B31" s="21">
        <f t="shared" si="2"/>
        <v>48244</v>
      </c>
      <c r="C31" s="23"/>
      <c r="D31" s="22">
        <f t="shared" si="3"/>
        <v>1900000</v>
      </c>
      <c r="E31" s="22">
        <f>D22</f>
        <v>1900000</v>
      </c>
      <c r="F31" s="22">
        <f>D31*$C$11</f>
        <v>110200</v>
      </c>
      <c r="G31" s="22">
        <f t="shared" si="0"/>
        <v>2010200</v>
      </c>
      <c r="I31" s="1"/>
      <c r="J31" s="1"/>
      <c r="K31" s="1"/>
    </row>
    <row r="32" spans="2:11" ht="23.25" customHeight="1">
      <c r="B32" s="30" t="s">
        <v>20</v>
      </c>
      <c r="C32" s="30"/>
      <c r="D32" s="30"/>
      <c r="E32" s="24">
        <f>SUM(E22:E31)</f>
        <v>1900000</v>
      </c>
      <c r="F32" s="24">
        <f>SUM(F22:F31)</f>
        <v>1102000</v>
      </c>
      <c r="G32" s="24">
        <f>SUM(G22:G31)</f>
        <v>3002000</v>
      </c>
      <c r="I32" s="1"/>
      <c r="J32" s="1"/>
      <c r="K32" s="1"/>
    </row>
    <row r="33" spans="2:7">
      <c r="B33" s="18"/>
      <c r="C33" s="9"/>
      <c r="D33" s="9"/>
      <c r="E33" s="9"/>
      <c r="F33" s="9"/>
      <c r="G33" s="9"/>
    </row>
    <row r="34" spans="2:7"/>
    <row r="35" spans="2:7"/>
    <row r="36" spans="2:7"/>
    <row r="38" spans="2:7" hidden="1">
      <c r="C38" s="5"/>
    </row>
    <row r="39" spans="2:7" ht="15" customHeight="1"/>
    <row r="40" spans="2:7" ht="15" customHeight="1"/>
  </sheetData>
  <sheetProtection formatCells="0"/>
  <mergeCells count="3">
    <mergeCell ref="B2:C2"/>
    <mergeCell ref="B18:G18"/>
    <mergeCell ref="B32:D32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30c3ae2-bf83-44ee-a273-e8b63d08b6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723C08FC58544989045806C1EA040" ma:contentTypeVersion="13" ma:contentTypeDescription="Crée un document." ma:contentTypeScope="" ma:versionID="763cc36ed7a9eb54dee97491e127ad5f">
  <xsd:schema xmlns:xsd="http://www.w3.org/2001/XMLSchema" xmlns:xs="http://www.w3.org/2001/XMLSchema" xmlns:p="http://schemas.microsoft.com/office/2006/metadata/properties" xmlns:ns2="aa217cf6-000e-4b0e-919d-45451cbfdaa9" xmlns:ns3="330c3ae2-bf83-44ee-a273-e8b63d08b66a" targetNamespace="http://schemas.microsoft.com/office/2006/metadata/properties" ma:root="true" ma:fieldsID="c6cd094fd2af875fa49658fbb7e4ea46" ns2:_="" ns3:_="">
    <xsd:import namespace="aa217cf6-000e-4b0e-919d-45451cbfdaa9"/>
    <xsd:import namespace="330c3ae2-bf83-44ee-a273-e8b63d08b6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17cf6-000e-4b0e-919d-45451cbfda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c3ae2-bf83-44ee-a273-e8b63d08b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État de validation" ma:internalName="_x00c9_tat_x0020_de_x0020_validation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B5979D-AAF4-41BB-8684-974D763F3451}"/>
</file>

<file path=customXml/itemProps2.xml><?xml version="1.0" encoding="utf-8"?>
<ds:datastoreItem xmlns:ds="http://schemas.openxmlformats.org/officeDocument/2006/customXml" ds:itemID="{8111FB32-58B5-40F6-B41F-9EE37BA522D1}"/>
</file>

<file path=customXml/itemProps3.xml><?xml version="1.0" encoding="utf-8"?>
<ds:datastoreItem xmlns:ds="http://schemas.openxmlformats.org/officeDocument/2006/customXml" ds:itemID="{32EB303F-1B8D-40D7-9EFE-0B94F4126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St-Ingénierie Financière</dc:creator>
  <cp:keywords/>
  <dc:description/>
  <cp:lastModifiedBy>Mouhamed Lamine Tahirou SECK</cp:lastModifiedBy>
  <cp:revision/>
  <dcterms:created xsi:type="dcterms:W3CDTF">2015-06-05T18:19:34Z</dcterms:created>
  <dcterms:modified xsi:type="dcterms:W3CDTF">2022-01-21T08:36:54Z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0x01010081E723C08FC58544989045806C1EA040</vt:lpwstr>
  </property>
</Properties>
</file>