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3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ursecgf-my.sharepoint.com/personal/mlseck_cgfbourse_com/Documents/Documents/Marché des TP/Emissions/BENIN/ES BENIN/ES (OAT - OAT) BENIN DU 03022022/"/>
    </mc:Choice>
  </mc:AlternateContent>
  <xr:revisionPtr revIDLastSave="0" documentId="8_{F3B23DB1-74E9-4A35-ABF5-2A8318B7AB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GF BOURSE_OAT 5,20% 22-29" sheetId="2" r:id="rId1"/>
    <sheet name="CGF BOURSE_OAT 5,30% 22-32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3" l="1"/>
  <c r="F24" i="3"/>
  <c r="G24" i="3"/>
  <c r="D25" i="3"/>
  <c r="F25" i="3" s="1"/>
  <c r="G25" i="3" s="1"/>
  <c r="B26" i="3"/>
  <c r="B27" i="3" s="1"/>
  <c r="F23" i="2"/>
  <c r="F24" i="2"/>
  <c r="G24" i="2" s="1"/>
  <c r="F25" i="2"/>
  <c r="G25" i="2" s="1"/>
  <c r="F26" i="2"/>
  <c r="G26" i="2" s="1"/>
  <c r="F27" i="2"/>
  <c r="D24" i="2"/>
  <c r="D25" i="2" s="1"/>
  <c r="D26" i="2" s="1"/>
  <c r="D27" i="2" s="1"/>
  <c r="D23" i="2"/>
  <c r="B25" i="2"/>
  <c r="B26" i="2" s="1"/>
  <c r="C9" i="3"/>
  <c r="D22" i="3"/>
  <c r="E31" i="3" s="1"/>
  <c r="C21" i="3"/>
  <c r="G21" i="3" s="1"/>
  <c r="C8" i="3"/>
  <c r="B21" i="3" s="1"/>
  <c r="B22" i="3" s="1"/>
  <c r="B23" i="3" s="1"/>
  <c r="B24" i="3" s="1"/>
  <c r="B25" i="3" s="1"/>
  <c r="D26" i="3" l="1"/>
  <c r="B28" i="3"/>
  <c r="B29" i="3" s="1"/>
  <c r="B30" i="3" s="1"/>
  <c r="B31" i="3" s="1"/>
  <c r="D23" i="3"/>
  <c r="D28" i="2"/>
  <c r="F28" i="2" s="1"/>
  <c r="E32" i="3"/>
  <c r="F22" i="3"/>
  <c r="G22" i="3" s="1"/>
  <c r="C8" i="2"/>
  <c r="B21" i="2" s="1"/>
  <c r="B22" i="2" s="1"/>
  <c r="B23" i="2" s="1"/>
  <c r="B24" i="2" s="1"/>
  <c r="B27" i="2" s="1"/>
  <c r="B28" i="2" s="1"/>
  <c r="D22" i="2"/>
  <c r="C21" i="2"/>
  <c r="G21" i="2" s="1"/>
  <c r="C9" i="2"/>
  <c r="F26" i="3" l="1"/>
  <c r="G26" i="3" s="1"/>
  <c r="D27" i="3"/>
  <c r="F23" i="3"/>
  <c r="G23" i="3" s="1"/>
  <c r="G27" i="2"/>
  <c r="E28" i="2"/>
  <c r="E29" i="2" s="1"/>
  <c r="F22" i="2"/>
  <c r="G22" i="2" s="1"/>
  <c r="D28" i="3" l="1"/>
  <c r="F27" i="3"/>
  <c r="G27" i="3" s="1"/>
  <c r="G28" i="2"/>
  <c r="F28" i="3" l="1"/>
  <c r="G28" i="3" s="1"/>
  <c r="D29" i="3"/>
  <c r="F29" i="2"/>
  <c r="F29" i="3" l="1"/>
  <c r="G29" i="3" s="1"/>
  <c r="D30" i="3"/>
  <c r="G29" i="2"/>
  <c r="D31" i="3" l="1"/>
  <c r="F31" i="3" s="1"/>
  <c r="F30" i="3"/>
  <c r="G30" i="3" s="1"/>
  <c r="F32" i="3" l="1"/>
  <c r="G31" i="3"/>
  <c r="C14" i="3" s="1"/>
  <c r="G23" i="2"/>
  <c r="C14" i="2"/>
  <c r="G32" i="3" l="1"/>
</calcChain>
</file>

<file path=xl/sharedStrings.xml><?xml version="1.0" encoding="utf-8"?>
<sst xmlns="http://schemas.openxmlformats.org/spreadsheetml/2006/main" count="42" uniqueCount="23">
  <si>
    <t>CARACTERISTIQUES DE L'OFFRE</t>
  </si>
  <si>
    <t>Pays :</t>
  </si>
  <si>
    <t>BENIN</t>
  </si>
  <si>
    <t>Montant demandé :</t>
  </si>
  <si>
    <t>Date de l'opération :</t>
  </si>
  <si>
    <t>Date de valeur :</t>
  </si>
  <si>
    <t>Échéance :</t>
  </si>
  <si>
    <t>Maturité :</t>
  </si>
  <si>
    <t>84 mois</t>
  </si>
  <si>
    <t>Taux facial :</t>
  </si>
  <si>
    <t>Taux proposé :</t>
  </si>
  <si>
    <t>Montant investi :</t>
  </si>
  <si>
    <t>Taux acturiel :</t>
  </si>
  <si>
    <t xml:space="preserve">TABLEAU D'AMORTISSEMENT PLACEMENT OAT 84 MOIS </t>
  </si>
  <si>
    <t>Période</t>
  </si>
  <si>
    <t>Investissement</t>
  </si>
  <si>
    <t>Capital en début de période</t>
  </si>
  <si>
    <t>Remboursement partielle de capital</t>
  </si>
  <si>
    <t>Intérêts à percevoir</t>
  </si>
  <si>
    <t>Annuité</t>
  </si>
  <si>
    <t>Total</t>
  </si>
  <si>
    <t>120 mois</t>
  </si>
  <si>
    <t xml:space="preserve">TABLEAU D'AMORTISSEMENT PLACEMENT OAT 120 MOIS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</si>
</sst>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-mmm\-yy;@"/>
    <numFmt numFmtId="165" formatCode="0.000%"/>
    <numFmt numFmtId="166" formatCode="#,##0&quot; FCFA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Garamond"/>
      <family val="1"/>
    </font>
    <font>
      <sz val="11"/>
      <color theme="1"/>
      <name val="Garamond"/>
      <family val="1"/>
    </font>
    <font>
      <b/>
      <sz val="11"/>
      <color theme="8" tint="-0.249977111117893"/>
      <name val="Garamond"/>
      <family val="1"/>
    </font>
    <font>
      <b/>
      <sz val="12"/>
      <color theme="8" tint="-0.249977111117893"/>
      <name val="Garamond"/>
      <family val="1"/>
    </font>
    <font>
      <sz val="1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lightGray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10" fontId="3" fillId="0" borderId="0" xfId="1" applyNumberFormat="1" applyFont="1"/>
    <xf numFmtId="3" fontId="2" fillId="0" borderId="0" xfId="0" applyNumberFormat="1" applyFont="1" applyAlignment="1">
      <alignment vertical="center"/>
    </xf>
    <xf numFmtId="0" fontId="3" fillId="0" borderId="2" xfId="0" applyFont="1" applyBorder="1" applyProtection="1">
      <protection hidden="1"/>
    </xf>
    <xf numFmtId="3" fontId="3" fillId="0" borderId="3" xfId="0" applyNumberFormat="1" applyFont="1" applyBorder="1" applyProtection="1">
      <protection hidden="1"/>
    </xf>
    <xf numFmtId="3" fontId="3" fillId="0" borderId="0" xfId="0" applyNumberFormat="1" applyFont="1" applyProtection="1">
      <protection hidden="1"/>
    </xf>
    <xf numFmtId="165" fontId="4" fillId="0" borderId="0" xfId="1" applyNumberFormat="1" applyFont="1" applyFill="1" applyBorder="1" applyAlignment="1" applyProtection="1">
      <alignment vertical="top"/>
      <protection hidden="1"/>
    </xf>
    <xf numFmtId="0" fontId="3" fillId="0" borderId="4" xfId="0" applyFont="1" applyBorder="1" applyAlignment="1" applyProtection="1">
      <alignment horizontal="left" indent="2"/>
      <protection hidden="1"/>
    </xf>
    <xf numFmtId="3" fontId="3" fillId="0" borderId="5" xfId="0" applyNumberFormat="1" applyFont="1" applyBorder="1" applyProtection="1">
      <protection hidden="1"/>
    </xf>
    <xf numFmtId="166" fontId="6" fillId="0" borderId="5" xfId="0" applyNumberFormat="1" applyFont="1" applyBorder="1" applyAlignment="1" applyProtection="1">
      <alignment horizontal="left"/>
      <protection hidden="1"/>
    </xf>
    <xf numFmtId="14" fontId="3" fillId="0" borderId="5" xfId="0" applyNumberFormat="1" applyFont="1" applyBorder="1" applyAlignment="1" applyProtection="1">
      <alignment horizontal="left"/>
      <protection hidden="1"/>
    </xf>
    <xf numFmtId="10" fontId="3" fillId="0" borderId="5" xfId="0" applyNumberFormat="1" applyFont="1" applyBorder="1" applyAlignment="1" applyProtection="1">
      <alignment horizontal="left"/>
      <protection hidden="1"/>
    </xf>
    <xf numFmtId="0" fontId="3" fillId="0" borderId="6" xfId="0" applyFont="1" applyBorder="1" applyProtection="1">
      <protection hidden="1"/>
    </xf>
    <xf numFmtId="3" fontId="3" fillId="0" borderId="7" xfId="0" applyNumberFormat="1" applyFont="1" applyBorder="1" applyProtection="1">
      <protection hidden="1"/>
    </xf>
    <xf numFmtId="0" fontId="3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3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3" fontId="3" fillId="0" borderId="1" xfId="0" applyNumberFormat="1" applyFont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165" fontId="6" fillId="0" borderId="5" xfId="1" applyNumberFormat="1" applyFont="1" applyFill="1" applyBorder="1" applyAlignment="1" applyProtection="1">
      <alignment horizontal="left"/>
      <protection hidden="1"/>
    </xf>
    <xf numFmtId="3" fontId="4" fillId="3" borderId="5" xfId="0" applyNumberFormat="1" applyFont="1" applyFill="1" applyBorder="1" applyAlignment="1" applyProtection="1">
      <alignment horizontal="left"/>
      <protection locked="0" hidden="1"/>
    </xf>
    <xf numFmtId="166" fontId="4" fillId="3" borderId="5" xfId="0" applyNumberFormat="1" applyFont="1" applyFill="1" applyBorder="1" applyAlignment="1" applyProtection="1">
      <alignment horizontal="left"/>
      <protection locked="0" hidden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hidden="1"/>
    </xf>
    <xf numFmtId="14" fontId="5" fillId="0" borderId="1" xfId="0" applyNumberFormat="1" applyFont="1" applyBorder="1" applyAlignment="1" applyProtection="1">
      <alignment horizontal="center" vertical="center"/>
      <protection hidden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386196</xdr:colOff>
      <xdr:row>0</xdr:row>
      <xdr:rowOff>66675</xdr:rowOff>
    </xdr:from>
    <xdr:to>
      <xdr:col>4</xdr:col>
      <xdr:colOff>386196</xdr:colOff>
      <xdr:row>6</xdr:row>
      <xdr:rowOff>162529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A0FA4E2-038A-4882-99ED-02CA96553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046" y="66675"/>
          <a:ext cx="3256684" cy="1238854"/>
        </a:xfrm>
        <a:prstGeom prst="rect">
          <a:avLst/>
        </a:prstGeom>
      </xdr:spPr>
    </xdr:pic>
    <xdr:clientData/>
  </xdr:twoCellAnchor>
  <xdr:twoCellAnchor editAs="oneCell">
    <xdr:from>
      <xdr:col>3</xdr:col>
      <xdr:colOff>933450</xdr:colOff>
      <xdr:row>1</xdr:row>
      <xdr:rowOff>28575</xdr:rowOff>
    </xdr:from>
    <xdr:to>
      <xdr:col>7</xdr:col>
      <xdr:colOff>897370</xdr:colOff>
      <xdr:row>11</xdr:row>
      <xdr:rowOff>95250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7B58E4D-A8C7-42F2-8C13-EC50FB35A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219075"/>
          <a:ext cx="4707370" cy="1790700"/>
        </a:xfrm>
        <a:prstGeom prst="rect">
          <a:avLst/>
        </a:prstGeom>
      </xdr:spPr>
    </xdr:pic>
    <xdr:clientData/>
  </xdr:twoCellAnchor>
  <xdr:twoCellAnchor editAs="oneCell">
    <xdr:from>
      <xdr:col>4</xdr:col>
      <xdr:colOff>386196</xdr:colOff>
      <xdr:row>0</xdr:row>
      <xdr:rowOff>66675</xdr:rowOff>
    </xdr:from>
    <xdr:to>
      <xdr:col>4</xdr:col>
      <xdr:colOff>386196</xdr:colOff>
      <xdr:row>5</xdr:row>
      <xdr:rowOff>124429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255E1CF-E077-4B4D-AD11-3FB907730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046" y="66675"/>
          <a:ext cx="0" cy="781654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4</xdr:row>
      <xdr:rowOff>0</xdr:rowOff>
    </xdr:from>
    <xdr:to>
      <xdr:col>3</xdr:col>
      <xdr:colOff>228600</xdr:colOff>
      <xdr:row>13</xdr:row>
      <xdr:rowOff>76200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6958200-6924-47B0-92C1-DC82C28E0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33400"/>
          <a:ext cx="0" cy="1857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386196</xdr:colOff>
      <xdr:row>0</xdr:row>
      <xdr:rowOff>66675</xdr:rowOff>
    </xdr:from>
    <xdr:to>
      <xdr:col>4</xdr:col>
      <xdr:colOff>386196</xdr:colOff>
      <xdr:row>5</xdr:row>
      <xdr:rowOff>124429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4403D56-495F-4F9B-8F3C-B448D6C91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046" y="66675"/>
          <a:ext cx="0" cy="1010254"/>
        </a:xfrm>
        <a:prstGeom prst="rect">
          <a:avLst/>
        </a:prstGeom>
      </xdr:spPr>
    </xdr:pic>
    <xdr:clientData/>
  </xdr:twoCellAnchor>
  <xdr:twoCellAnchor editAs="oneCell">
    <xdr:from>
      <xdr:col>3</xdr:col>
      <xdr:colOff>933450</xdr:colOff>
      <xdr:row>1</xdr:row>
      <xdr:rowOff>28575</xdr:rowOff>
    </xdr:from>
    <xdr:to>
      <xdr:col>3</xdr:col>
      <xdr:colOff>933450</xdr:colOff>
      <xdr:row>10</xdr:row>
      <xdr:rowOff>104775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6CCFAC4-B333-481E-AC4C-7BA71A6EA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219075"/>
          <a:ext cx="4707370" cy="1790700"/>
        </a:xfrm>
        <a:prstGeom prst="rect">
          <a:avLst/>
        </a:prstGeom>
      </xdr:spPr>
    </xdr:pic>
    <xdr:clientData/>
  </xdr:twoCellAnchor>
  <xdr:twoCellAnchor editAs="oneCell">
    <xdr:from>
      <xdr:col>4</xdr:col>
      <xdr:colOff>386196</xdr:colOff>
      <xdr:row>0</xdr:row>
      <xdr:rowOff>66675</xdr:rowOff>
    </xdr:from>
    <xdr:to>
      <xdr:col>4</xdr:col>
      <xdr:colOff>386196</xdr:colOff>
      <xdr:row>4</xdr:row>
      <xdr:rowOff>86329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4BDA2F7-F054-4B2D-9FAF-57F039879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046" y="66675"/>
          <a:ext cx="0" cy="781654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4</xdr:row>
      <xdr:rowOff>0</xdr:rowOff>
    </xdr:from>
    <xdr:to>
      <xdr:col>3</xdr:col>
      <xdr:colOff>228600</xdr:colOff>
      <xdr:row>13</xdr:row>
      <xdr:rowOff>142875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2367BDA-D520-473E-8D76-7DD1CB856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33400"/>
          <a:ext cx="0" cy="185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16486-71BD-4C86-83A0-93F4BF5511E9}">
  <sheetPr codeName="Feuil2"/>
  <dimension ref="B1:XFC45"/>
  <sheetViews>
    <sheetView showGridLines="0" tabSelected="1" workbookViewId="0">
      <selection activeCell="C13" sqref="C13"/>
    </sheetView>
  </sheetViews>
  <sheetFormatPr defaultColWidth="0" defaultRowHeight="15" customHeight="1" zeroHeight="1"/>
  <cols>
    <col min="1" max="1" width="2" style="1" customWidth="1"/>
    <col min="2" max="2" width="26" style="1" customWidth="1"/>
    <col min="3" max="3" width="22.28515625" style="2" customWidth="1"/>
    <col min="4" max="4" width="17.42578125" style="2" customWidth="1"/>
    <col min="5" max="5" width="18.85546875" style="2" customWidth="1"/>
    <col min="6" max="7" width="17.42578125" style="2" customWidth="1"/>
    <col min="8" max="8" width="14.42578125" style="2" customWidth="1"/>
    <col min="9" max="10" width="14.42578125" style="2" hidden="1"/>
    <col min="11" max="11" width="77.28515625" style="2" hidden="1"/>
    <col min="12" max="12" width="9.140625" style="2" hidden="1"/>
    <col min="13" max="16383" width="9.140625" style="1" hidden="1"/>
    <col min="16384" max="16384" width="0" style="1" hidden="1"/>
  </cols>
  <sheetData>
    <row r="1" spans="2:11"/>
    <row r="2" spans="2:11" ht="15.75" customHeight="1">
      <c r="B2" s="28" t="s">
        <v>0</v>
      </c>
      <c r="C2" s="28"/>
      <c r="E2" s="6"/>
      <c r="F2" s="6"/>
      <c r="G2" s="6"/>
      <c r="I2" s="3"/>
      <c r="J2" s="3"/>
      <c r="K2" s="3"/>
    </row>
    <row r="3" spans="2:11" ht="3.75" customHeight="1">
      <c r="I3" s="3"/>
      <c r="J3" s="3"/>
      <c r="K3" s="3"/>
    </row>
    <row r="4" spans="2:11" ht="7.5" customHeight="1">
      <c r="B4" s="7"/>
      <c r="C4" s="8"/>
      <c r="D4" s="9"/>
      <c r="E4" s="10"/>
      <c r="F4" s="10"/>
      <c r="G4" s="10"/>
      <c r="I4" s="3"/>
      <c r="J4" s="3"/>
      <c r="K4" s="3"/>
    </row>
    <row r="5" spans="2:11">
      <c r="B5" s="11" t="s">
        <v>1</v>
      </c>
      <c r="C5" s="12" t="s">
        <v>2</v>
      </c>
      <c r="D5" s="9"/>
      <c r="E5" s="10"/>
      <c r="F5" s="10"/>
      <c r="G5" s="10"/>
      <c r="I5" s="3"/>
      <c r="J5" s="3"/>
      <c r="K5" s="3"/>
    </row>
    <row r="6" spans="2:11">
      <c r="B6" s="11" t="s">
        <v>3</v>
      </c>
      <c r="C6" s="13">
        <v>70000000000</v>
      </c>
      <c r="D6" s="9"/>
      <c r="E6" s="10"/>
      <c r="F6" s="10"/>
      <c r="G6" s="10"/>
      <c r="I6" s="3"/>
      <c r="J6" s="3"/>
      <c r="K6" s="3"/>
    </row>
    <row r="7" spans="2:11" ht="15.75" customHeight="1">
      <c r="B7" s="11" t="s">
        <v>4</v>
      </c>
      <c r="C7" s="14">
        <v>44595</v>
      </c>
      <c r="D7" s="9"/>
      <c r="E7" s="10"/>
      <c r="F7" s="10"/>
      <c r="G7" s="10"/>
      <c r="I7" s="3"/>
      <c r="J7" s="3"/>
      <c r="K7" s="3"/>
    </row>
    <row r="8" spans="2:11" ht="15.75" customHeight="1">
      <c r="B8" s="11" t="s">
        <v>5</v>
      </c>
      <c r="C8" s="14">
        <f>+C7+1</f>
        <v>44596</v>
      </c>
      <c r="D8" s="9"/>
      <c r="E8" s="10"/>
      <c r="F8" s="10"/>
      <c r="G8" s="10"/>
      <c r="I8" s="3"/>
      <c r="J8" s="3"/>
      <c r="K8" s="3"/>
    </row>
    <row r="9" spans="2:11" ht="15.75" customHeight="1">
      <c r="B9" s="11" t="s">
        <v>6</v>
      </c>
      <c r="C9" s="14">
        <f>EDATE(C8,LEFT(C10,2))</f>
        <v>47153</v>
      </c>
      <c r="D9" s="9"/>
      <c r="E9" s="10"/>
      <c r="F9" s="10"/>
      <c r="G9" s="10"/>
      <c r="I9" s="3"/>
      <c r="J9" s="3"/>
      <c r="K9" s="3"/>
    </row>
    <row r="10" spans="2:11" ht="15.75" customHeight="1">
      <c r="B10" s="11" t="s">
        <v>7</v>
      </c>
      <c r="C10" s="14" t="s">
        <v>8</v>
      </c>
      <c r="D10" s="9"/>
      <c r="E10" s="10"/>
      <c r="F10" s="10"/>
      <c r="G10" s="10"/>
      <c r="I10" s="3"/>
      <c r="J10" s="3"/>
      <c r="K10" s="3"/>
    </row>
    <row r="11" spans="2:11" ht="15.75" customHeight="1">
      <c r="B11" s="11" t="s">
        <v>9</v>
      </c>
      <c r="C11" s="15">
        <v>5.1999999999999998E-2</v>
      </c>
      <c r="D11" s="9"/>
      <c r="E11" s="10"/>
      <c r="F11" s="10"/>
      <c r="G11" s="10"/>
      <c r="I11" s="3"/>
      <c r="J11" s="3"/>
      <c r="K11" s="3"/>
    </row>
    <row r="12" spans="2:11" ht="15.75" customHeight="1">
      <c r="B12" s="11" t="s">
        <v>10</v>
      </c>
      <c r="C12" s="26">
        <v>10041</v>
      </c>
      <c r="D12" s="9"/>
      <c r="E12" s="10"/>
      <c r="F12" s="10"/>
      <c r="G12" s="10"/>
      <c r="I12" s="3"/>
      <c r="J12" s="3"/>
      <c r="K12" s="3"/>
    </row>
    <row r="13" spans="2:11" ht="15.75" customHeight="1">
      <c r="B13" s="11" t="s">
        <v>11</v>
      </c>
      <c r="C13" s="27">
        <v>10000000</v>
      </c>
      <c r="D13" s="9"/>
      <c r="E13" s="10"/>
      <c r="F13" s="10"/>
      <c r="G13" s="10"/>
      <c r="I13" s="3"/>
      <c r="J13" s="3"/>
      <c r="K13" s="3"/>
    </row>
    <row r="14" spans="2:11" ht="15.75" customHeight="1">
      <c r="B14" s="11" t="s">
        <v>12</v>
      </c>
      <c r="C14" s="25">
        <f>IF(C12=10000,IRR(G21:G28),XIRR(G21:G28,B21:B28))</f>
        <v>5.1249030232429507E-2</v>
      </c>
      <c r="D14" s="9"/>
      <c r="E14" s="10"/>
      <c r="F14" s="10"/>
      <c r="G14" s="10"/>
      <c r="I14" s="3"/>
      <c r="J14" s="3"/>
      <c r="K14" s="3"/>
    </row>
    <row r="15" spans="2:11" ht="9" customHeight="1">
      <c r="B15" s="16"/>
      <c r="C15" s="17"/>
      <c r="D15" s="9"/>
      <c r="E15" s="10"/>
      <c r="F15" s="10"/>
      <c r="G15" s="10"/>
      <c r="J15" s="4"/>
      <c r="K15" s="4"/>
    </row>
    <row r="16" spans="2:11" ht="9" customHeight="1">
      <c r="B16" s="18"/>
      <c r="C16" s="9"/>
      <c r="D16" s="9"/>
      <c r="E16" s="9"/>
      <c r="F16" s="9"/>
      <c r="G16" s="9"/>
      <c r="I16" s="4"/>
      <c r="J16" s="4"/>
      <c r="K16" s="4"/>
    </row>
    <row r="17" spans="2:11" ht="15.75" customHeight="1">
      <c r="B17" s="18"/>
      <c r="C17" s="9"/>
      <c r="D17" s="9"/>
      <c r="E17" s="9"/>
      <c r="F17" s="9"/>
      <c r="G17" s="9"/>
      <c r="I17" s="4"/>
      <c r="J17" s="4"/>
      <c r="K17" s="4"/>
    </row>
    <row r="18" spans="2:11" ht="15.75" customHeight="1">
      <c r="B18" s="29" t="s">
        <v>13</v>
      </c>
      <c r="C18" s="29"/>
      <c r="D18" s="29"/>
      <c r="E18" s="29"/>
      <c r="F18" s="29"/>
      <c r="G18" s="29"/>
      <c r="I18" s="4"/>
      <c r="J18" s="4"/>
      <c r="K18" s="4"/>
    </row>
    <row r="19" spans="2:11" ht="6" customHeight="1">
      <c r="B19" s="18"/>
      <c r="C19" s="9"/>
      <c r="D19" s="9"/>
      <c r="E19" s="9"/>
      <c r="F19" s="9"/>
      <c r="G19" s="9"/>
      <c r="I19" s="4"/>
      <c r="J19" s="4"/>
      <c r="K19" s="4"/>
    </row>
    <row r="20" spans="2:11" ht="35.25" customHeight="1">
      <c r="B20" s="19" t="s">
        <v>14</v>
      </c>
      <c r="C20" s="20" t="s">
        <v>15</v>
      </c>
      <c r="D20" s="20" t="s">
        <v>16</v>
      </c>
      <c r="E20" s="20" t="s">
        <v>17</v>
      </c>
      <c r="F20" s="20" t="s">
        <v>18</v>
      </c>
      <c r="G20" s="20" t="s">
        <v>19</v>
      </c>
      <c r="I20" s="1"/>
      <c r="J20" s="1"/>
      <c r="K20" s="1"/>
    </row>
    <row r="21" spans="2:11" ht="23.25" customHeight="1">
      <c r="B21" s="21">
        <f>+C8</f>
        <v>44596</v>
      </c>
      <c r="C21" s="22">
        <f>-(C13/10000)*C12</f>
        <v>-10041000</v>
      </c>
      <c r="D21" s="22"/>
      <c r="E21" s="22"/>
      <c r="F21" s="22"/>
      <c r="G21" s="22">
        <f>C21+E21+F21</f>
        <v>-10041000</v>
      </c>
      <c r="I21" s="1"/>
      <c r="J21" s="1"/>
      <c r="K21" s="1"/>
    </row>
    <row r="22" spans="2:11" ht="18" customHeight="1">
      <c r="B22" s="21">
        <f>+EDATE(B21,12)</f>
        <v>44961</v>
      </c>
      <c r="C22" s="22"/>
      <c r="D22" s="22">
        <f>C13</f>
        <v>10000000</v>
      </c>
      <c r="E22" s="22"/>
      <c r="F22" s="22">
        <f t="shared" ref="F22:F28" si="0">D22*$C$11</f>
        <v>520000</v>
      </c>
      <c r="G22" s="22">
        <f t="shared" ref="G22:G28" si="1">C22+E22+F22</f>
        <v>520000</v>
      </c>
      <c r="I22" s="1"/>
      <c r="J22" s="1"/>
      <c r="K22" s="1"/>
    </row>
    <row r="23" spans="2:11" ht="18" customHeight="1">
      <c r="B23" s="21">
        <f t="shared" ref="B23:B28" si="2">+EDATE(B22,12)</f>
        <v>45326</v>
      </c>
      <c r="C23" s="22"/>
      <c r="D23" s="22">
        <f>+D22</f>
        <v>10000000</v>
      </c>
      <c r="E23" s="22"/>
      <c r="F23" s="22">
        <f t="shared" si="0"/>
        <v>520000</v>
      </c>
      <c r="G23" s="22">
        <f t="shared" si="1"/>
        <v>520000</v>
      </c>
      <c r="I23" s="1"/>
      <c r="J23" s="1"/>
      <c r="K23" s="1"/>
    </row>
    <row r="24" spans="2:11" ht="18" customHeight="1">
      <c r="B24" s="21">
        <f t="shared" si="2"/>
        <v>45692</v>
      </c>
      <c r="C24" s="22"/>
      <c r="D24" s="22">
        <f t="shared" ref="D24:D27" si="3">+D23</f>
        <v>10000000</v>
      </c>
      <c r="E24" s="22"/>
      <c r="F24" s="22">
        <f t="shared" si="0"/>
        <v>520000</v>
      </c>
      <c r="G24" s="22">
        <f t="shared" si="1"/>
        <v>520000</v>
      </c>
      <c r="I24" s="1"/>
      <c r="J24" s="1"/>
      <c r="K24" s="1"/>
    </row>
    <row r="25" spans="2:11" ht="18" customHeight="1">
      <c r="B25" s="21">
        <f t="shared" si="2"/>
        <v>46057</v>
      </c>
      <c r="C25" s="22"/>
      <c r="D25" s="22">
        <f t="shared" si="3"/>
        <v>10000000</v>
      </c>
      <c r="E25" s="22"/>
      <c r="F25" s="22">
        <f t="shared" si="0"/>
        <v>520000</v>
      </c>
      <c r="G25" s="22">
        <f t="shared" si="1"/>
        <v>520000</v>
      </c>
      <c r="I25" s="1"/>
      <c r="J25" s="1"/>
      <c r="K25" s="1"/>
    </row>
    <row r="26" spans="2:11" ht="23.25" customHeight="1">
      <c r="B26" s="21">
        <f t="shared" si="2"/>
        <v>46422</v>
      </c>
      <c r="C26" s="22"/>
      <c r="D26" s="22">
        <f t="shared" si="3"/>
        <v>10000000</v>
      </c>
      <c r="E26" s="22"/>
      <c r="F26" s="22">
        <f t="shared" si="0"/>
        <v>520000</v>
      </c>
      <c r="G26" s="22">
        <f t="shared" si="1"/>
        <v>520000</v>
      </c>
      <c r="I26" s="1"/>
      <c r="J26" s="1"/>
      <c r="K26" s="1"/>
    </row>
    <row r="27" spans="2:11" ht="23.25" customHeight="1">
      <c r="B27" s="21">
        <f t="shared" si="2"/>
        <v>46787</v>
      </c>
      <c r="C27" s="22"/>
      <c r="D27" s="22">
        <f t="shared" si="3"/>
        <v>10000000</v>
      </c>
      <c r="E27" s="22"/>
      <c r="F27" s="22">
        <f t="shared" si="0"/>
        <v>520000</v>
      </c>
      <c r="G27" s="22">
        <f t="shared" si="1"/>
        <v>520000</v>
      </c>
      <c r="I27" s="1"/>
      <c r="J27" s="1"/>
      <c r="K27" s="1"/>
    </row>
    <row r="28" spans="2:11" ht="23.25" customHeight="1">
      <c r="B28" s="21">
        <f t="shared" si="2"/>
        <v>47153</v>
      </c>
      <c r="C28" s="23"/>
      <c r="D28" s="22">
        <f t="shared" ref="D28" si="4">+D27-E27</f>
        <v>10000000</v>
      </c>
      <c r="E28" s="22">
        <f>D22</f>
        <v>10000000</v>
      </c>
      <c r="F28" s="22">
        <f t="shared" si="0"/>
        <v>520000</v>
      </c>
      <c r="G28" s="22">
        <f t="shared" si="1"/>
        <v>10520000</v>
      </c>
      <c r="I28" s="1"/>
      <c r="J28" s="1"/>
      <c r="K28" s="1"/>
    </row>
    <row r="29" spans="2:11" ht="23.25" customHeight="1">
      <c r="B29" s="30" t="s">
        <v>20</v>
      </c>
      <c r="C29" s="30"/>
      <c r="D29" s="30"/>
      <c r="E29" s="24">
        <f>SUM(E28:E28)</f>
        <v>10000000</v>
      </c>
      <c r="F29" s="24">
        <f>SUM(F28:F28)</f>
        <v>520000</v>
      </c>
      <c r="G29" s="24">
        <f>SUM(G27:G28)</f>
        <v>11040000</v>
      </c>
      <c r="I29" s="1"/>
      <c r="J29" s="1"/>
      <c r="K29" s="1"/>
    </row>
    <row r="30" spans="2:11">
      <c r="B30" s="18"/>
      <c r="C30" s="9"/>
      <c r="D30" s="9"/>
      <c r="E30" s="9"/>
      <c r="F30" s="9"/>
      <c r="G30" s="9"/>
    </row>
    <row r="31" spans="2:11"/>
    <row r="32" spans="2:11"/>
    <row r="33" spans="3:3"/>
    <row r="34" spans="3:3" ht="15" customHeight="1"/>
    <row r="35" spans="3:3" hidden="1">
      <c r="C35" s="5"/>
    </row>
    <row r="36" spans="3:3" ht="15" customHeight="1"/>
    <row r="37" spans="3:3" ht="15" customHeight="1"/>
    <row r="38" spans="3:3" ht="15" customHeight="1"/>
    <row r="39" spans="3:3" ht="15" customHeight="1"/>
    <row r="40" spans="3:3" ht="15" customHeight="1"/>
    <row r="41" spans="3:3" ht="15" customHeight="1"/>
    <row r="42" spans="3:3" ht="15" customHeight="1"/>
    <row r="43" spans="3:3" ht="15" customHeight="1"/>
    <row r="44" spans="3:3" ht="15" customHeight="1"/>
    <row r="45" spans="3:3" ht="15" customHeight="1"/>
  </sheetData>
  <sheetProtection formatCells="0"/>
  <mergeCells count="3">
    <mergeCell ref="B2:C2"/>
    <mergeCell ref="B18:G18"/>
    <mergeCell ref="B29:D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A0F1A-99F8-426E-925B-9B2524156E33}">
  <dimension ref="B1:XFC46"/>
  <sheetViews>
    <sheetView topLeftCell="A7" workbookViewId="0">
      <selection activeCell="C13" sqref="C13"/>
    </sheetView>
  </sheetViews>
  <sheetFormatPr defaultColWidth="0" defaultRowHeight="15" customHeight="1" zeroHeight="1"/>
  <cols>
    <col min="1" max="1" width="2" style="1" customWidth="1"/>
    <col min="2" max="2" width="26" style="1" customWidth="1"/>
    <col min="3" max="3" width="22.28515625" style="2" customWidth="1"/>
    <col min="4" max="4" width="17.42578125" style="2" customWidth="1"/>
    <col min="5" max="5" width="18.85546875" style="2" customWidth="1"/>
    <col min="6" max="7" width="17.42578125" style="2" customWidth="1"/>
    <col min="8" max="8" width="14.42578125" style="2" customWidth="1"/>
    <col min="9" max="10" width="14.42578125" style="2" hidden="1"/>
    <col min="11" max="11" width="77.28515625" style="2" hidden="1"/>
    <col min="12" max="12" width="9.140625" style="2" hidden="1"/>
    <col min="13" max="16383" width="9.140625" style="1" hidden="1"/>
    <col min="16384" max="16384" width="0" style="1" hidden="1"/>
  </cols>
  <sheetData>
    <row r="1" spans="2:11"/>
    <row r="2" spans="2:11" ht="15.75" customHeight="1">
      <c r="B2" s="28" t="s">
        <v>0</v>
      </c>
      <c r="C2" s="28"/>
      <c r="E2" s="6"/>
      <c r="F2" s="6"/>
      <c r="G2" s="6"/>
      <c r="I2" s="3"/>
      <c r="J2" s="3"/>
      <c r="K2" s="3"/>
    </row>
    <row r="3" spans="2:11" ht="3.75" customHeight="1">
      <c r="I3" s="3"/>
      <c r="J3" s="3"/>
      <c r="K3" s="3"/>
    </row>
    <row r="4" spans="2:11" ht="7.5" customHeight="1">
      <c r="B4" s="7"/>
      <c r="C4" s="8"/>
      <c r="D4" s="9"/>
      <c r="E4" s="10"/>
      <c r="F4" s="10"/>
      <c r="G4" s="10"/>
      <c r="I4" s="3"/>
      <c r="J4" s="3"/>
      <c r="K4" s="3"/>
    </row>
    <row r="5" spans="2:11">
      <c r="B5" s="11" t="s">
        <v>1</v>
      </c>
      <c r="C5" s="12" t="s">
        <v>2</v>
      </c>
      <c r="D5" s="9"/>
      <c r="E5" s="10"/>
      <c r="F5" s="10"/>
      <c r="G5" s="10"/>
      <c r="I5" s="3"/>
      <c r="J5" s="3"/>
      <c r="K5" s="3"/>
    </row>
    <row r="6" spans="2:11">
      <c r="B6" s="11" t="s">
        <v>3</v>
      </c>
      <c r="C6" s="13">
        <v>70000000000</v>
      </c>
      <c r="D6" s="9"/>
      <c r="E6" s="10"/>
      <c r="F6" s="10"/>
      <c r="G6" s="10"/>
      <c r="I6" s="3"/>
      <c r="J6" s="3"/>
      <c r="K6" s="3"/>
    </row>
    <row r="7" spans="2:11" ht="15.75" customHeight="1">
      <c r="B7" s="11" t="s">
        <v>4</v>
      </c>
      <c r="C7" s="14">
        <v>44595</v>
      </c>
      <c r="D7" s="9"/>
      <c r="E7" s="10"/>
      <c r="F7" s="10"/>
      <c r="G7" s="10"/>
      <c r="I7" s="3"/>
      <c r="J7" s="3"/>
      <c r="K7" s="3"/>
    </row>
    <row r="8" spans="2:11" ht="15.75" customHeight="1">
      <c r="B8" s="11" t="s">
        <v>5</v>
      </c>
      <c r="C8" s="14">
        <f>+C7+1</f>
        <v>44596</v>
      </c>
      <c r="D8" s="9"/>
      <c r="E8" s="10"/>
      <c r="F8" s="10"/>
      <c r="G8" s="10"/>
      <c r="I8" s="3"/>
      <c r="J8" s="3"/>
      <c r="K8" s="3"/>
    </row>
    <row r="9" spans="2:11" ht="15.75" customHeight="1">
      <c r="B9" s="11" t="s">
        <v>6</v>
      </c>
      <c r="C9" s="14">
        <f>EDATE(C8,LEFT(C10,3))</f>
        <v>48248</v>
      </c>
      <c r="D9" s="9"/>
      <c r="E9" s="10"/>
      <c r="F9" s="10"/>
      <c r="G9" s="10"/>
      <c r="I9" s="3"/>
      <c r="J9" s="3"/>
      <c r="K9" s="3"/>
    </row>
    <row r="10" spans="2:11" ht="15.75" customHeight="1">
      <c r="B10" s="11" t="s">
        <v>7</v>
      </c>
      <c r="C10" s="14" t="s">
        <v>21</v>
      </c>
      <c r="D10" s="9"/>
      <c r="E10" s="10"/>
      <c r="F10" s="10"/>
      <c r="G10" s="10"/>
      <c r="I10" s="3"/>
      <c r="J10" s="3"/>
      <c r="K10" s="3"/>
    </row>
    <row r="11" spans="2:11" ht="15.75" customHeight="1">
      <c r="B11" s="11" t="s">
        <v>9</v>
      </c>
      <c r="C11" s="15">
        <v>5.2999999999999999E-2</v>
      </c>
      <c r="D11" s="9"/>
      <c r="E11" s="10"/>
      <c r="F11" s="10"/>
      <c r="G11" s="10"/>
      <c r="I11" s="3"/>
      <c r="J11" s="3"/>
      <c r="K11" s="3"/>
    </row>
    <row r="12" spans="2:11" ht="15.75" customHeight="1">
      <c r="B12" s="11" t="s">
        <v>10</v>
      </c>
      <c r="C12" s="26">
        <v>9951</v>
      </c>
      <c r="D12" s="9"/>
      <c r="E12" s="10"/>
      <c r="F12" s="10"/>
      <c r="G12" s="10"/>
      <c r="I12" s="3"/>
      <c r="J12" s="3"/>
      <c r="K12" s="3"/>
    </row>
    <row r="13" spans="2:11" ht="15.75" customHeight="1">
      <c r="B13" s="11" t="s">
        <v>11</v>
      </c>
      <c r="C13" s="27">
        <v>10000000</v>
      </c>
      <c r="D13" s="9"/>
      <c r="E13" s="10"/>
      <c r="F13" s="10"/>
      <c r="G13" s="10"/>
      <c r="I13" s="3"/>
      <c r="J13" s="3"/>
      <c r="K13" s="3"/>
    </row>
    <row r="14" spans="2:11" ht="15.75" customHeight="1">
      <c r="B14" s="11" t="s">
        <v>12</v>
      </c>
      <c r="C14" s="25">
        <f>IF(C12=10000,IRR(G21:G31),XIRR(G21:G31,B21:B31))</f>
        <v>5.3615090250968944E-2</v>
      </c>
      <c r="D14" s="9"/>
      <c r="E14" s="10"/>
      <c r="F14" s="10"/>
      <c r="G14" s="10"/>
      <c r="I14" s="3"/>
      <c r="J14" s="3"/>
      <c r="K14" s="3"/>
    </row>
    <row r="15" spans="2:11" ht="9" customHeight="1">
      <c r="B15" s="16"/>
      <c r="C15" s="17"/>
      <c r="D15" s="9"/>
      <c r="E15" s="10"/>
      <c r="F15" s="10"/>
      <c r="G15" s="10"/>
      <c r="J15" s="4"/>
      <c r="K15" s="4"/>
    </row>
    <row r="16" spans="2:11" ht="9" customHeight="1">
      <c r="B16" s="18"/>
      <c r="C16" s="9"/>
      <c r="D16" s="9"/>
      <c r="E16" s="9"/>
      <c r="F16" s="9"/>
      <c r="G16" s="9"/>
      <c r="I16" s="4"/>
      <c r="J16" s="4"/>
      <c r="K16" s="4"/>
    </row>
    <row r="17" spans="2:11" ht="15.75" customHeight="1">
      <c r="B17" s="18"/>
      <c r="C17" s="9"/>
      <c r="D17" s="9"/>
      <c r="E17" s="9"/>
      <c r="F17" s="9"/>
      <c r="G17" s="9"/>
      <c r="I17" s="4"/>
      <c r="J17" s="4"/>
      <c r="K17" s="4"/>
    </row>
    <row r="18" spans="2:11" ht="15.75" customHeight="1">
      <c r="B18" s="29" t="s">
        <v>22</v>
      </c>
      <c r="C18" s="29"/>
      <c r="D18" s="29"/>
      <c r="E18" s="29"/>
      <c r="F18" s="29"/>
      <c r="G18" s="29"/>
      <c r="I18" s="4"/>
      <c r="J18" s="4"/>
      <c r="K18" s="4"/>
    </row>
    <row r="19" spans="2:11" ht="6" customHeight="1">
      <c r="B19" s="18"/>
      <c r="C19" s="9"/>
      <c r="D19" s="9"/>
      <c r="E19" s="9"/>
      <c r="F19" s="9"/>
      <c r="G19" s="9"/>
      <c r="I19" s="4"/>
      <c r="J19" s="4"/>
      <c r="K19" s="4"/>
    </row>
    <row r="20" spans="2:11" ht="35.25" customHeight="1">
      <c r="B20" s="19" t="s">
        <v>14</v>
      </c>
      <c r="C20" s="20" t="s">
        <v>15</v>
      </c>
      <c r="D20" s="20" t="s">
        <v>16</v>
      </c>
      <c r="E20" s="20" t="s">
        <v>17</v>
      </c>
      <c r="F20" s="20" t="s">
        <v>18</v>
      </c>
      <c r="G20" s="20" t="s">
        <v>19</v>
      </c>
      <c r="I20" s="1"/>
      <c r="J20" s="1"/>
      <c r="K20" s="1"/>
    </row>
    <row r="21" spans="2:11" ht="23.25" customHeight="1">
      <c r="B21" s="21">
        <f>+C8</f>
        <v>44596</v>
      </c>
      <c r="C21" s="22">
        <f>-(C13/10000)*C12</f>
        <v>-9951000</v>
      </c>
      <c r="D21" s="22"/>
      <c r="E21" s="22"/>
      <c r="F21" s="22"/>
      <c r="G21" s="22">
        <f>C21+E21+F21</f>
        <v>-9951000</v>
      </c>
      <c r="I21" s="1"/>
      <c r="J21" s="1"/>
      <c r="K21" s="1"/>
    </row>
    <row r="22" spans="2:11" ht="23.25" customHeight="1">
      <c r="B22" s="21">
        <f>+EDATE(B21,12)</f>
        <v>44961</v>
      </c>
      <c r="C22" s="22"/>
      <c r="D22" s="22">
        <f>C13</f>
        <v>10000000</v>
      </c>
      <c r="E22" s="22"/>
      <c r="F22" s="22">
        <f t="shared" ref="F22:F31" si="0">D22*$C$11</f>
        <v>530000</v>
      </c>
      <c r="G22" s="22">
        <f t="shared" ref="G22:G31" si="1">C22+E22+F22</f>
        <v>530000</v>
      </c>
      <c r="I22" s="1"/>
      <c r="J22" s="1"/>
      <c r="K22" s="1"/>
    </row>
    <row r="23" spans="2:11" ht="23.25" customHeight="1">
      <c r="B23" s="21">
        <f t="shared" ref="B23:B31" si="2">+EDATE(B22,12)</f>
        <v>45326</v>
      </c>
      <c r="C23" s="22"/>
      <c r="D23" s="22">
        <f>+D22-E22</f>
        <v>10000000</v>
      </c>
      <c r="E23" s="22"/>
      <c r="F23" s="22">
        <f t="shared" si="0"/>
        <v>530000</v>
      </c>
      <c r="G23" s="22">
        <f t="shared" si="1"/>
        <v>530000</v>
      </c>
      <c r="I23" s="1"/>
      <c r="J23" s="1"/>
      <c r="K23" s="1"/>
    </row>
    <row r="24" spans="2:11" ht="23.25" customHeight="1">
      <c r="B24" s="21">
        <f t="shared" si="2"/>
        <v>45692</v>
      </c>
      <c r="C24" s="22"/>
      <c r="D24" s="22">
        <f t="shared" ref="D24:D29" si="3">+D23-E23</f>
        <v>10000000</v>
      </c>
      <c r="E24" s="22"/>
      <c r="F24" s="22">
        <f t="shared" ref="F24:F29" si="4">D24*$C$11</f>
        <v>530000</v>
      </c>
      <c r="G24" s="22">
        <f t="shared" ref="G24:G29" si="5">C24+E24+F24</f>
        <v>530000</v>
      </c>
      <c r="I24" s="1"/>
      <c r="J24" s="1"/>
      <c r="K24" s="1"/>
    </row>
    <row r="25" spans="2:11" ht="23.25" customHeight="1">
      <c r="B25" s="21">
        <f t="shared" si="2"/>
        <v>46057</v>
      </c>
      <c r="C25" s="22"/>
      <c r="D25" s="22">
        <f t="shared" si="3"/>
        <v>10000000</v>
      </c>
      <c r="E25" s="22"/>
      <c r="F25" s="22">
        <f t="shared" si="4"/>
        <v>530000</v>
      </c>
      <c r="G25" s="22">
        <f t="shared" si="5"/>
        <v>530000</v>
      </c>
      <c r="I25" s="1"/>
      <c r="J25" s="1"/>
      <c r="K25" s="1"/>
    </row>
    <row r="26" spans="2:11" ht="23.25" customHeight="1">
      <c r="B26" s="21">
        <f t="shared" si="2"/>
        <v>46422</v>
      </c>
      <c r="C26" s="22"/>
      <c r="D26" s="22">
        <f t="shared" si="3"/>
        <v>10000000</v>
      </c>
      <c r="E26" s="22"/>
      <c r="F26" s="22">
        <f t="shared" si="4"/>
        <v>530000</v>
      </c>
      <c r="G26" s="22">
        <f t="shared" si="5"/>
        <v>530000</v>
      </c>
      <c r="I26" s="1"/>
      <c r="J26" s="1"/>
      <c r="K26" s="1"/>
    </row>
    <row r="27" spans="2:11" ht="23.25" customHeight="1">
      <c r="B27" s="21">
        <f t="shared" si="2"/>
        <v>46787</v>
      </c>
      <c r="C27" s="22"/>
      <c r="D27" s="22">
        <f t="shared" si="3"/>
        <v>10000000</v>
      </c>
      <c r="E27" s="22"/>
      <c r="F27" s="22">
        <f t="shared" si="4"/>
        <v>530000</v>
      </c>
      <c r="G27" s="22">
        <f t="shared" si="5"/>
        <v>530000</v>
      </c>
      <c r="I27" s="1"/>
      <c r="J27" s="1"/>
      <c r="K27" s="1"/>
    </row>
    <row r="28" spans="2:11" ht="23.25" customHeight="1">
      <c r="B28" s="21">
        <f t="shared" si="2"/>
        <v>47153</v>
      </c>
      <c r="C28" s="22"/>
      <c r="D28" s="22">
        <f t="shared" si="3"/>
        <v>10000000</v>
      </c>
      <c r="E28" s="22"/>
      <c r="F28" s="22">
        <f t="shared" si="4"/>
        <v>530000</v>
      </c>
      <c r="G28" s="22">
        <f t="shared" si="5"/>
        <v>530000</v>
      </c>
      <c r="I28" s="1"/>
      <c r="J28" s="1"/>
      <c r="K28" s="1"/>
    </row>
    <row r="29" spans="2:11" ht="23.25" customHeight="1">
      <c r="B29" s="21">
        <f t="shared" si="2"/>
        <v>47518</v>
      </c>
      <c r="C29" s="22"/>
      <c r="D29" s="22">
        <f t="shared" si="3"/>
        <v>10000000</v>
      </c>
      <c r="E29" s="22"/>
      <c r="F29" s="22">
        <f t="shared" si="4"/>
        <v>530000</v>
      </c>
      <c r="G29" s="22">
        <f t="shared" si="5"/>
        <v>530000</v>
      </c>
      <c r="I29" s="1"/>
      <c r="J29" s="1"/>
      <c r="K29" s="1"/>
    </row>
    <row r="30" spans="2:11" ht="23.25" customHeight="1">
      <c r="B30" s="21">
        <f t="shared" si="2"/>
        <v>47883</v>
      </c>
      <c r="C30" s="22"/>
      <c r="D30" s="22">
        <f t="shared" ref="D30:D31" si="6">+D29-E29</f>
        <v>10000000</v>
      </c>
      <c r="E30" s="22"/>
      <c r="F30" s="22">
        <f t="shared" si="0"/>
        <v>530000</v>
      </c>
      <c r="G30" s="22">
        <f t="shared" si="1"/>
        <v>530000</v>
      </c>
      <c r="I30" s="1"/>
      <c r="J30" s="1"/>
      <c r="K30" s="1"/>
    </row>
    <row r="31" spans="2:11" ht="23.25" customHeight="1">
      <c r="B31" s="21">
        <f t="shared" si="2"/>
        <v>48248</v>
      </c>
      <c r="C31" s="23"/>
      <c r="D31" s="22">
        <f t="shared" si="6"/>
        <v>10000000</v>
      </c>
      <c r="E31" s="22">
        <f>D22</f>
        <v>10000000</v>
      </c>
      <c r="F31" s="22">
        <f t="shared" si="0"/>
        <v>530000</v>
      </c>
      <c r="G31" s="22">
        <f t="shared" si="1"/>
        <v>10530000</v>
      </c>
      <c r="I31" s="1"/>
      <c r="J31" s="1"/>
      <c r="K31" s="1"/>
    </row>
    <row r="32" spans="2:11" ht="23.25" customHeight="1">
      <c r="B32" s="30" t="s">
        <v>20</v>
      </c>
      <c r="C32" s="30"/>
      <c r="D32" s="30"/>
      <c r="E32" s="24">
        <f>SUM(E31:E31)</f>
        <v>10000000</v>
      </c>
      <c r="F32" s="24">
        <f>SUM(F31:F31)</f>
        <v>530000</v>
      </c>
      <c r="G32" s="24">
        <f>SUM(G23:G31)</f>
        <v>14770000</v>
      </c>
      <c r="I32" s="1"/>
      <c r="J32" s="1"/>
      <c r="K32" s="1"/>
    </row>
    <row r="33" spans="2:7">
      <c r="B33" s="18"/>
      <c r="C33" s="9"/>
      <c r="D33" s="9"/>
      <c r="E33" s="9"/>
      <c r="F33" s="9"/>
      <c r="G33" s="9"/>
    </row>
    <row r="34" spans="2:7"/>
    <row r="35" spans="2:7"/>
    <row r="36" spans="2:7"/>
    <row r="37" spans="2:7" ht="15" customHeight="1"/>
    <row r="38" spans="2:7" hidden="1">
      <c r="C38" s="5"/>
    </row>
    <row r="39" spans="2:7" ht="15" customHeight="1"/>
    <row r="40" spans="2:7" ht="15" customHeight="1"/>
    <row r="41" spans="2:7" ht="15" customHeight="1"/>
    <row r="42" spans="2:7" ht="15" customHeight="1"/>
    <row r="43" spans="2:7" ht="15" customHeight="1"/>
    <row r="44" spans="2:7" ht="15" customHeight="1"/>
    <row r="45" spans="2:7" ht="15" customHeight="1"/>
    <row r="46" spans="2:7" ht="15" customHeight="1"/>
  </sheetData>
  <mergeCells count="3">
    <mergeCell ref="B2:C2"/>
    <mergeCell ref="B18:G18"/>
    <mergeCell ref="B32:D3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30c3ae2-bf83-44ee-a273-e8b63d08b66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E723C08FC58544989045806C1EA040" ma:contentTypeVersion="13" ma:contentTypeDescription="Crée un document." ma:contentTypeScope="" ma:versionID="763cc36ed7a9eb54dee97491e127ad5f">
  <xsd:schema xmlns:xsd="http://www.w3.org/2001/XMLSchema" xmlns:xs="http://www.w3.org/2001/XMLSchema" xmlns:p="http://schemas.microsoft.com/office/2006/metadata/properties" xmlns:ns2="aa217cf6-000e-4b0e-919d-45451cbfdaa9" xmlns:ns3="330c3ae2-bf83-44ee-a273-e8b63d08b66a" targetNamespace="http://schemas.microsoft.com/office/2006/metadata/properties" ma:root="true" ma:fieldsID="c6cd094fd2af875fa49658fbb7e4ea46" ns2:_="" ns3:_="">
    <xsd:import namespace="aa217cf6-000e-4b0e-919d-45451cbfdaa9"/>
    <xsd:import namespace="330c3ae2-bf83-44ee-a273-e8b63d08b6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_Flow_SignoffStatus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17cf6-000e-4b0e-919d-45451cbfda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c3ae2-bf83-44ee-a273-e8b63d08b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7" nillable="true" ma:displayName="État de validation" ma:internalName="_x00c9_tat_x0020_de_x0020_validation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AA1974-9DA6-4283-8B68-E7AF81FD2F9C}"/>
</file>

<file path=customXml/itemProps2.xml><?xml version="1.0" encoding="utf-8"?>
<ds:datastoreItem xmlns:ds="http://schemas.openxmlformats.org/officeDocument/2006/customXml" ds:itemID="{A53169EA-EA41-44D9-AFFB-EEC299F428CF}"/>
</file>

<file path=customXml/itemProps3.xml><?xml version="1.0" encoding="utf-8"?>
<ds:datastoreItem xmlns:ds="http://schemas.openxmlformats.org/officeDocument/2006/customXml" ds:itemID="{5B1B1E18-CE53-42E5-A19C-D4DABDBF1F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St-Ingénierie Financière</dc:creator>
  <cp:keywords/>
  <dc:description/>
  <cp:lastModifiedBy>Mouhamed Lamine Tahirou SECK</cp:lastModifiedBy>
  <cp:revision/>
  <dcterms:created xsi:type="dcterms:W3CDTF">2015-06-05T18:19:34Z</dcterms:created>
  <dcterms:modified xsi:type="dcterms:W3CDTF">2022-02-01T10:56:30Z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0x01010081E723C08FC58544989045806C1EA040</vt:lpwstr>
  </property>
</Properties>
</file>